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<sst xmlns="http://schemas.openxmlformats.org/spreadsheetml/2006/main" count="89" uniqueCount="61">
  <si>
    <t>ALL</t>
  </si>
  <si>
    <t>SOAP</t>
  </si>
  <si>
    <t>FILM</t>
  </si>
  <si>
    <t>DATA</t>
  </si>
  <si>
    <t>ABBREVIATION</t>
  </si>
  <si>
    <t>QUANTITY</t>
  </si>
  <si>
    <t>UNITS</t>
  </si>
  <si>
    <t>number</t>
  </si>
  <si>
    <t>Average number of particles per image</t>
  </si>
  <si>
    <t>area</t>
  </si>
  <si>
    <t>Total area being imaged</t>
  </si>
  <si>
    <t>um^2</t>
  </si>
  <si>
    <t>conc</t>
  </si>
  <si>
    <t>Average number density of particles</t>
  </si>
  <si>
    <t>number *10^4 per um^2</t>
  </si>
  <si>
    <t>driftvel_x</t>
  </si>
  <si>
    <t>X drift velocity</t>
  </si>
  <si>
    <t>um/s</t>
  </si>
  <si>
    <t>driftvel_y</t>
  </si>
  <si>
    <t>Y drift velocity</t>
  </si>
  <si>
    <t>driftvel_tot</t>
  </si>
  <si>
    <t>Total drift velocity magnitude</t>
  </si>
  <si>
    <t>d</t>
  </si>
  <si>
    <t>Particle diameter</t>
  </si>
  <si>
    <t>um</t>
  </si>
  <si>
    <t>h</t>
  </si>
  <si>
    <t>Film thickness</t>
  </si>
  <si>
    <t>eta_B</t>
  </si>
  <si>
    <t>Bulk viscosity of soap film fluid</t>
  </si>
  <si>
    <t>mPa.s</t>
  </si>
  <si>
    <t>D_1p</t>
  </si>
  <si>
    <t>Single particle diffusivity</t>
  </si>
  <si>
    <t>um^2/s</t>
  </si>
  <si>
    <t>eta-2D_1p</t>
  </si>
  <si>
    <t>Single particle total 2D viscosity</t>
  </si>
  <si>
    <t>nPa.s.m</t>
  </si>
  <si>
    <t>eta-int_1p</t>
  </si>
  <si>
    <t>Single particle interfacial viscosity</t>
  </si>
  <si>
    <t>A</t>
  </si>
  <si>
    <t>2p analysis fit parameter</t>
  </si>
  <si>
    <t>B</t>
  </si>
  <si>
    <t>L</t>
  </si>
  <si>
    <t>eta-2D_2p</t>
  </si>
  <si>
    <t>Total 2D viscosity from 2p analysis</t>
  </si>
  <si>
    <t>eta-int_2p</t>
  </si>
  <si>
    <t>2 particle interfacial viscosity</t>
  </si>
  <si>
    <t>k_B=Boltzmann constant</t>
  </si>
  <si>
    <t>T = Temperature</t>
  </si>
  <si>
    <t>293 K</t>
  </si>
  <si>
    <t>constant C1 = k_B*T/2pi</t>
  </si>
  <si>
    <t>calculation units</t>
  </si>
  <si>
    <t>err(h)</t>
  </si>
  <si>
    <t>err(eta_B)</t>
  </si>
  <si>
    <t>err(D_1p)</t>
  </si>
  <si>
    <t>err(eta-2D_1p)</t>
  </si>
  <si>
    <t>err(eta-int_1p)</t>
  </si>
  <si>
    <t>err(A)</t>
  </si>
  <si>
    <t>err(B)</t>
  </si>
  <si>
    <t>err(L)</t>
  </si>
  <si>
    <t>err(eta-2D_2p)</t>
  </si>
  <si>
    <t>err(eta-int_2p)</t>
  </si>
</sst>
</file>

<file path=xl/styles.xml><?xml version="1.0" encoding="utf-8"?>
<styleSheet xmlns="http://schemas.openxmlformats.org/spreadsheetml/2006/main">
  <numFmts count="4">
    <numFmt formatCode="GENERAL" numFmtId="164"/>
    <numFmt formatCode="0.00" numFmtId="165"/>
    <numFmt formatCode="0.0" numFmtId="166"/>
    <numFmt formatCode="0.000" numFmtId="167"/>
  </numFmts>
  <fonts count="7">
    <font>
      <name val="Lohit Hindi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0"/>
    </font>
    <font>
      <name val="Arial"/>
      <charset val="1"/>
      <family val="2"/>
      <sz val="10"/>
    </font>
    <font>
      <name val="Arial"/>
      <charset val="1"/>
      <family val="2"/>
      <b val="true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6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6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6" numFmtId="164" xfId="0"/>
    <xf applyAlignment="false" applyBorder="false" applyFont="true" applyProtection="false" borderId="0" fillId="0" fontId="5" numFmtId="165" xfId="0"/>
    <xf applyAlignment="false" applyBorder="false" applyFont="true" applyProtection="false" borderId="0" fillId="0" fontId="5" numFmtId="166" xfId="0"/>
    <xf applyAlignment="false" applyBorder="false" applyFont="true" applyProtection="false" borderId="0" fillId="0" fontId="5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4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4.9686274509804"/>
    <col collapsed="false" hidden="false" max="6" min="2" style="1" width="10.6352941176471"/>
    <col collapsed="false" hidden="false" max="7" min="7" style="1" width="10.4980392156863"/>
    <col collapsed="false" hidden="false" max="14" min="8" style="1" width="10.6352941176471"/>
    <col collapsed="false" hidden="false" max="15" min="15" style="1" width="12.4705882352941"/>
    <col collapsed="false" hidden="false" max="16" min="16" style="1" width="10.6352941176471"/>
    <col collapsed="false" hidden="false" max="17" min="17" style="1" width="13.0039215686275"/>
    <col collapsed="false" hidden="false" max="24" min="18" style="1" width="10.6352941176471"/>
    <col collapsed="false" hidden="false" max="25" min="25" style="1" width="12.4705882352941"/>
    <col collapsed="false" hidden="false" max="26" min="26" style="1" width="10.6352941176471"/>
    <col collapsed="false" hidden="false" max="27" min="27" style="1" width="13.3921568627451"/>
    <col collapsed="false" hidden="false" max="1025" min="28" style="1" width="10.6352941176471"/>
  </cols>
  <sheetData>
    <row collapsed="false" customFormat="false" customHeight="false" hidden="false" ht="12.8" outlineLevel="0" r="1">
      <c r="A1" s="2"/>
      <c r="B1" s="2"/>
      <c r="C1" s="2"/>
      <c r="D1" s="2"/>
      <c r="E1" s="2"/>
      <c r="F1" s="3" t="s">
        <v>0</v>
      </c>
      <c r="G1" s="4" t="s">
        <v>1</v>
      </c>
      <c r="H1" s="4" t="s">
        <v>2</v>
      </c>
      <c r="I1" s="4" t="s">
        <v>3</v>
      </c>
      <c r="M1" s="3"/>
      <c r="N1" s="3"/>
      <c r="O1" s="3"/>
    </row>
    <row collapsed="false" customFormat="false" customHeight="false" hidden="false" ht="12.8" outlineLevel="0" r="2">
      <c r="A2" s="2"/>
      <c r="B2" s="2"/>
      <c r="C2" s="2"/>
      <c r="D2" s="2"/>
      <c r="E2" s="2"/>
      <c r="F2" s="3"/>
      <c r="M2" s="3"/>
      <c r="N2" s="3"/>
      <c r="O2" s="3"/>
    </row>
    <row collapsed="false" customFormat="false" customHeight="false" hidden="false" ht="12.8" outlineLevel="0" r="3">
      <c r="A3" s="2" t="s">
        <v>4</v>
      </c>
      <c r="B3" s="2" t="s">
        <v>5</v>
      </c>
      <c r="C3" s="2"/>
      <c r="D3" s="2"/>
      <c r="E3" s="2"/>
      <c r="F3" s="3" t="s">
        <v>6</v>
      </c>
      <c r="M3" s="3"/>
      <c r="N3" s="3"/>
      <c r="O3" s="3"/>
    </row>
    <row collapsed="false" customFormat="false" customHeight="false" hidden="false" ht="12.8" outlineLevel="0" r="4">
      <c r="A4" s="1" t="s">
        <v>7</v>
      </c>
      <c r="B4" s="1" t="s">
        <v>8</v>
      </c>
    </row>
    <row collapsed="false" customFormat="false" customHeight="false" hidden="false" ht="12.8" outlineLevel="0" r="5">
      <c r="A5" s="1" t="s">
        <v>9</v>
      </c>
      <c r="B5" s="1" t="s">
        <v>10</v>
      </c>
      <c r="F5" s="1" t="s">
        <v>11</v>
      </c>
    </row>
    <row collapsed="false" customFormat="false" customHeight="false" hidden="false" ht="12.8" outlineLevel="0" r="6">
      <c r="A6" s="1" t="s">
        <v>12</v>
      </c>
      <c r="B6" s="1" t="s">
        <v>13</v>
      </c>
      <c r="F6" s="1" t="s">
        <v>14</v>
      </c>
    </row>
    <row collapsed="false" customFormat="false" customHeight="false" hidden="false" ht="12.8" outlineLevel="0" r="7">
      <c r="A7" s="1" t="s">
        <v>15</v>
      </c>
      <c r="B7" s="1" t="s">
        <v>16</v>
      </c>
      <c r="F7" s="1" t="s">
        <v>17</v>
      </c>
    </row>
    <row collapsed="false" customFormat="false" customHeight="false" hidden="false" ht="12.8" outlineLevel="0" r="8">
      <c r="A8" s="1" t="s">
        <v>18</v>
      </c>
      <c r="B8" s="1" t="s">
        <v>19</v>
      </c>
      <c r="F8" s="1" t="s">
        <v>17</v>
      </c>
    </row>
    <row collapsed="false" customFormat="false" customHeight="false" hidden="false" ht="12.8" outlineLevel="0" r="9">
      <c r="A9" s="1" t="s">
        <v>20</v>
      </c>
      <c r="B9" s="1" t="s">
        <v>21</v>
      </c>
      <c r="F9" s="1" t="s">
        <v>17</v>
      </c>
    </row>
    <row collapsed="false" customFormat="false" customHeight="false" hidden="false" ht="12.8" outlineLevel="0" r="10">
      <c r="A10" s="1" t="s">
        <v>22</v>
      </c>
      <c r="B10" s="1" t="s">
        <v>23</v>
      </c>
      <c r="F10" s="1" t="s">
        <v>24</v>
      </c>
    </row>
    <row collapsed="false" customFormat="false" customHeight="false" hidden="false" ht="12.8" outlineLevel="0" r="11">
      <c r="A11" s="1" t="s">
        <v>25</v>
      </c>
      <c r="B11" s="1" t="s">
        <v>26</v>
      </c>
      <c r="F11" s="1" t="s">
        <v>24</v>
      </c>
    </row>
    <row collapsed="false" customFormat="false" customHeight="false" hidden="false" ht="12.8" outlineLevel="0" r="12">
      <c r="A12" s="1" t="s">
        <v>27</v>
      </c>
      <c r="B12" s="1" t="s">
        <v>28</v>
      </c>
      <c r="F12" s="1" t="s">
        <v>29</v>
      </c>
    </row>
    <row collapsed="false" customFormat="false" customHeight="false" hidden="false" ht="12.8" outlineLevel="0" r="13">
      <c r="A13" s="1" t="s">
        <v>30</v>
      </c>
      <c r="B13" s="1" t="s">
        <v>31</v>
      </c>
      <c r="F13" s="1" t="s">
        <v>32</v>
      </c>
    </row>
    <row collapsed="false" customFormat="false" customHeight="false" hidden="false" ht="12.8" outlineLevel="0" r="14">
      <c r="A14" s="1" t="s">
        <v>33</v>
      </c>
      <c r="B14" s="1" t="s">
        <v>34</v>
      </c>
      <c r="F14" s="1" t="s">
        <v>35</v>
      </c>
    </row>
    <row collapsed="false" customFormat="false" customHeight="false" hidden="false" ht="12.8" outlineLevel="0" r="15">
      <c r="A15" s="1" t="s">
        <v>36</v>
      </c>
      <c r="B15" s="1" t="s">
        <v>37</v>
      </c>
      <c r="F15" s="1" t="s">
        <v>35</v>
      </c>
    </row>
    <row collapsed="false" customFormat="false" customHeight="false" hidden="false" ht="12.8" outlineLevel="0" r="16">
      <c r="A16" s="1" t="s">
        <v>38</v>
      </c>
      <c r="B16" s="1" t="s">
        <v>39</v>
      </c>
      <c r="F16" s="1" t="s">
        <v>32</v>
      </c>
    </row>
    <row collapsed="false" customFormat="false" customHeight="false" hidden="false" ht="12.8" outlineLevel="0" r="17">
      <c r="A17" s="1" t="s">
        <v>40</v>
      </c>
      <c r="B17" s="1" t="s">
        <v>39</v>
      </c>
      <c r="F17" s="1" t="s">
        <v>32</v>
      </c>
    </row>
    <row collapsed="false" customFormat="false" customHeight="false" hidden="false" ht="12.8" outlineLevel="0" r="18">
      <c r="A18" s="1" t="s">
        <v>41</v>
      </c>
      <c r="B18" s="1" t="s">
        <v>39</v>
      </c>
      <c r="F18" s="1" t="s">
        <v>24</v>
      </c>
    </row>
    <row collapsed="false" customFormat="false" customHeight="false" hidden="false" ht="12.8" outlineLevel="0" r="19">
      <c r="A19" s="1" t="s">
        <v>42</v>
      </c>
      <c r="B19" s="1" t="s">
        <v>43</v>
      </c>
      <c r="F19" s="1" t="s">
        <v>35</v>
      </c>
    </row>
    <row collapsed="false" customFormat="false" customHeight="false" hidden="false" ht="12.8" outlineLevel="0" r="20">
      <c r="A20" s="1" t="s">
        <v>44</v>
      </c>
      <c r="B20" s="1" t="s">
        <v>45</v>
      </c>
      <c r="F20" s="1" t="s">
        <v>35</v>
      </c>
    </row>
    <row collapsed="false" customFormat="false" customHeight="false" hidden="false" ht="12.8" outlineLevel="0" r="21">
      <c r="A21" s="1" t="s">
        <v>46</v>
      </c>
    </row>
    <row collapsed="false" customFormat="false" customHeight="false" hidden="false" ht="12.8" outlineLevel="0" r="22">
      <c r="A22" s="1" t="s">
        <v>47</v>
      </c>
      <c r="B22" s="1" t="s">
        <v>48</v>
      </c>
    </row>
    <row collapsed="false" customFormat="false" customHeight="false" hidden="false" ht="12.8" outlineLevel="0" r="23">
      <c r="A23" s="1" t="s">
        <v>49</v>
      </c>
      <c r="C23" s="5" t="n">
        <f aca="false">1.38*2.93/(2*PI())</f>
        <v>0.64352709689777</v>
      </c>
      <c r="F23" s="1" t="s">
        <v>50</v>
      </c>
    </row>
    <row collapsed="false" customFormat="false" customHeight="false" hidden="false" ht="12.8" outlineLevel="0" r="25">
      <c r="A25" s="2" t="s">
        <v>7</v>
      </c>
      <c r="B25" s="2" t="s">
        <v>9</v>
      </c>
      <c r="C25" s="2" t="s">
        <v>12</v>
      </c>
      <c r="D25" s="2" t="s">
        <v>15</v>
      </c>
      <c r="E25" s="2" t="s">
        <v>18</v>
      </c>
      <c r="F25" s="2" t="s">
        <v>20</v>
      </c>
      <c r="G25" s="2" t="s">
        <v>22</v>
      </c>
      <c r="H25" s="2" t="s">
        <v>25</v>
      </c>
      <c r="I25" s="2" t="s">
        <v>51</v>
      </c>
      <c r="J25" s="2" t="s">
        <v>27</v>
      </c>
      <c r="K25" s="2" t="s">
        <v>52</v>
      </c>
      <c r="L25" s="2" t="s">
        <v>30</v>
      </c>
      <c r="M25" s="2" t="s">
        <v>53</v>
      </c>
      <c r="N25" s="2" t="s">
        <v>33</v>
      </c>
      <c r="O25" s="2" t="s">
        <v>54</v>
      </c>
      <c r="P25" s="2" t="s">
        <v>36</v>
      </c>
      <c r="Q25" s="2" t="s">
        <v>55</v>
      </c>
      <c r="R25" s="2" t="s">
        <v>38</v>
      </c>
      <c r="S25" s="2" t="s">
        <v>56</v>
      </c>
      <c r="T25" s="2" t="s">
        <v>40</v>
      </c>
      <c r="U25" s="2" t="s">
        <v>57</v>
      </c>
      <c r="V25" s="2" t="s">
        <v>41</v>
      </c>
      <c r="W25" s="2" t="s">
        <v>58</v>
      </c>
      <c r="X25" s="2" t="s">
        <v>42</v>
      </c>
      <c r="Y25" s="2" t="s">
        <v>59</v>
      </c>
      <c r="Z25" s="2" t="s">
        <v>44</v>
      </c>
      <c r="AA25" s="2" t="s">
        <v>60</v>
      </c>
      <c r="AB25" s="2"/>
    </row>
    <row collapsed="false" customFormat="false" customHeight="false" hidden="false" ht="12.8" outlineLevel="0" r="26">
      <c r="A26" s="1" t="n">
        <v>17</v>
      </c>
      <c r="B26" s="6" t="n">
        <f aca="false">465*620*0.247*0.247</f>
        <v>17588.8947</v>
      </c>
      <c r="C26" s="5" t="n">
        <f aca="false">A26/B26*10^4</f>
        <v>9.66518947890455</v>
      </c>
      <c r="D26" s="6" t="n">
        <v>-7.41</v>
      </c>
      <c r="E26" s="6" t="n">
        <v>-14.64</v>
      </c>
      <c r="F26" s="6" t="n">
        <f aca="false">SQRT(D26^2+E26^2)</f>
        <v>16.4084642791457</v>
      </c>
      <c r="G26" s="1" t="n">
        <v>0.18</v>
      </c>
      <c r="H26" s="5" t="n">
        <v>0.11</v>
      </c>
      <c r="I26" s="1" t="n">
        <f aca="false">0.03+0.01</f>
        <v>0.04</v>
      </c>
      <c r="J26" s="1" t="n">
        <v>2.4</v>
      </c>
      <c r="K26" s="5" t="n">
        <f aca="false">0.1*J26</f>
        <v>0.24</v>
      </c>
      <c r="L26" s="5" t="n">
        <v>1.0129</v>
      </c>
      <c r="M26" s="7" t="n">
        <f aca="false">0.1*L26</f>
        <v>0.10129</v>
      </c>
      <c r="N26" s="5" t="n">
        <v>2.12</v>
      </c>
      <c r="O26" s="7" t="n">
        <v>0.23591</v>
      </c>
      <c r="P26" s="5" t="n">
        <f aca="false">0.5*(N26-J26*H26)</f>
        <v>0.928</v>
      </c>
      <c r="Q26" s="5" t="n">
        <f aca="false">SQRT((0.5*O26)^2+(0.5*I26*J26)^2+(0.5*H26*K26)^2)</f>
        <v>0.128029770073214</v>
      </c>
      <c r="R26" s="5" t="n">
        <v>2.02</v>
      </c>
      <c r="S26" s="5" t="n">
        <v>0.118</v>
      </c>
      <c r="T26" s="5" t="n">
        <v>0.288</v>
      </c>
      <c r="U26" s="5" t="n">
        <v>0.065</v>
      </c>
      <c r="V26" s="6" t="n">
        <v>51.73</v>
      </c>
      <c r="W26" s="6" t="n">
        <v>1.47</v>
      </c>
      <c r="X26" s="6" t="n">
        <f aca="false">$C$23/T26</f>
        <v>2.23446908645059</v>
      </c>
      <c r="Y26" s="5" t="n">
        <f aca="false">SQRT((0.5*$C$23*U26/(T26^2))^2)</f>
        <v>0.252153629547375</v>
      </c>
      <c r="Z26" s="5" t="n">
        <f aca="false">0.5*(X26-H26*J26)</f>
        <v>0.985234543225295</v>
      </c>
      <c r="AA26" s="5" t="n">
        <f aca="false">SQRT((0.5*$C$23*U26/(T26^2))^2+(0.5*J26*I26)^2+(0.5*H26*K26)^2)</f>
        <v>0.257020802453644</v>
      </c>
      <c r="AB26" s="5"/>
    </row>
    <row collapsed="false" customFormat="false" customHeight="false" hidden="false" ht="12.8" outlineLevel="0" r="27">
      <c r="A27" s="1" t="n">
        <v>26</v>
      </c>
      <c r="B27" s="6" t="n">
        <f aca="false">465*620*0.247*0.247</f>
        <v>17588.8947</v>
      </c>
      <c r="C27" s="5" t="n">
        <f aca="false">A27/B27*10^4</f>
        <v>14.7820544971481</v>
      </c>
      <c r="D27" s="6" t="n">
        <v>-11.33</v>
      </c>
      <c r="E27" s="6" t="n">
        <v>-16.67</v>
      </c>
      <c r="F27" s="6" t="n">
        <f aca="false">SQRT(D27^2+E27^2)</f>
        <v>20.1558378640036</v>
      </c>
      <c r="G27" s="1" t="n">
        <v>0.18</v>
      </c>
      <c r="H27" s="5" t="n">
        <v>0.765</v>
      </c>
      <c r="I27" s="1" t="n">
        <f aca="false">0.03+0.01</f>
        <v>0.04</v>
      </c>
      <c r="J27" s="1" t="n">
        <v>2.4</v>
      </c>
      <c r="K27" s="5" t="n">
        <f aca="false">0.1*J27</f>
        <v>0.24</v>
      </c>
      <c r="L27" s="5" t="n">
        <v>0.65938</v>
      </c>
      <c r="M27" s="7" t="n">
        <f aca="false">0.1*L27</f>
        <v>0.065938</v>
      </c>
      <c r="N27" s="5" t="n">
        <v>3.49</v>
      </c>
      <c r="O27" s="7" t="n">
        <v>0.356138</v>
      </c>
      <c r="P27" s="5" t="n">
        <f aca="false">0.5*(N27-J27*H27)</f>
        <v>0.827</v>
      </c>
      <c r="Q27" s="5" t="n">
        <f aca="false">SQRT((0.5*O27)^2+(0.5*I27*J27)^2+(0.5*H27*K27)^2)</f>
        <v>0.206009244358111</v>
      </c>
      <c r="R27" s="5" t="n">
        <v>1.42</v>
      </c>
      <c r="S27" s="5" t="n">
        <v>0.152</v>
      </c>
      <c r="T27" s="5" t="n">
        <v>0.215</v>
      </c>
      <c r="U27" s="5" t="n">
        <v>0.096</v>
      </c>
      <c r="V27" s="6" t="n">
        <v>60.79</v>
      </c>
      <c r="W27" s="6" t="n">
        <v>4.381</v>
      </c>
      <c r="X27" s="6" t="n">
        <f aca="false">$C$23/T27</f>
        <v>2.9931492878966</v>
      </c>
      <c r="Y27" s="5" t="n">
        <f aca="false">SQRT((0.5*$C$23*U27/(T27^2))^2)</f>
        <v>0.66823798055366</v>
      </c>
      <c r="Z27" s="5" t="n">
        <f aca="false">0.5*(X27-H27*J27)</f>
        <v>0.578574643948302</v>
      </c>
      <c r="AA27" s="5" t="n">
        <f aca="false">SQRT((0.5*$C$23*U27/(T27^2))^2+(0.5*J27*I27)^2+(0.5*H27*K27)^2)</f>
        <v>0.676219815337021</v>
      </c>
      <c r="AB27" s="5"/>
    </row>
    <row collapsed="false" customFormat="false" customHeight="false" hidden="false" ht="12.8" outlineLevel="0" r="28">
      <c r="A28" s="1" t="n">
        <v>15</v>
      </c>
      <c r="B28" s="6" t="n">
        <f aca="false">465*620*0.247*0.247</f>
        <v>17588.8947</v>
      </c>
      <c r="C28" s="5" t="n">
        <f aca="false">A28/B28*10^4</f>
        <v>8.52810836373931</v>
      </c>
      <c r="D28" s="6" t="n">
        <v>3.85</v>
      </c>
      <c r="E28" s="6" t="n">
        <v>-16</v>
      </c>
      <c r="F28" s="6" t="n">
        <f aca="false">SQRT(D28^2+E28^2)</f>
        <v>16.4566855715238</v>
      </c>
      <c r="G28" s="1" t="n">
        <v>0.18</v>
      </c>
      <c r="H28" s="5" t="n">
        <v>0.5389</v>
      </c>
      <c r="I28" s="1" t="n">
        <f aca="false">0.03+0.01</f>
        <v>0.04</v>
      </c>
      <c r="J28" s="1" t="n">
        <v>2.4</v>
      </c>
      <c r="K28" s="5" t="n">
        <f aca="false">0.1*J28</f>
        <v>0.24</v>
      </c>
      <c r="L28" s="5" t="n">
        <v>0.37357</v>
      </c>
      <c r="M28" s="7" t="n">
        <f aca="false">0.1*L28</f>
        <v>0.037357</v>
      </c>
      <c r="N28" s="5" t="n">
        <v>6.81</v>
      </c>
      <c r="O28" s="7" t="n">
        <v>0.120657</v>
      </c>
      <c r="P28" s="5" t="n">
        <f aca="false">0.5*(N28-J28*H28)</f>
        <v>2.75832</v>
      </c>
      <c r="Q28" s="5" t="n">
        <f aca="false">SQRT((0.5*O28)^2+(0.5*I28*J28)^2+(0.5*H28*K28)^2)</f>
        <v>0.10062543483757</v>
      </c>
      <c r="R28" s="5" t="n">
        <v>0.754</v>
      </c>
      <c r="S28" s="5" t="n">
        <v>0.035</v>
      </c>
      <c r="T28" s="5" t="n">
        <v>0.101</v>
      </c>
      <c r="U28" s="5" t="n">
        <v>0.032</v>
      </c>
      <c r="V28" s="6" t="n">
        <v>63.13</v>
      </c>
      <c r="W28" s="6" t="n">
        <v>11.98</v>
      </c>
      <c r="X28" s="6" t="n">
        <f aca="false">$C$23/T28</f>
        <v>6.3715554148294</v>
      </c>
      <c r="Y28" s="5" t="n">
        <f aca="false">SQRT((0.5*$C$23*U28/(T28^2))^2)</f>
        <v>1.0093553132403</v>
      </c>
      <c r="Z28" s="5" t="n">
        <f aca="false">0.5*(X28-H28*J28)</f>
        <v>2.5390977074147</v>
      </c>
      <c r="AA28" s="5" t="n">
        <f aca="false">SQRT((0.5*$C$23*U28/(T28^2))^2+(0.5*J28*I28)^2+(0.5*H28*K28)^2)</f>
        <v>1.01256313313809</v>
      </c>
      <c r="AB28" s="5"/>
    </row>
    <row collapsed="false" customFormat="false" customHeight="false" hidden="false" ht="12.8" outlineLevel="0" r="29">
      <c r="A29" s="1" t="n">
        <v>72</v>
      </c>
      <c r="B29" s="6" t="n">
        <f aca="false">465*620*0.247*0.247</f>
        <v>17588.8947</v>
      </c>
      <c r="C29" s="5" t="n">
        <f aca="false">A29/B29*10^4</f>
        <v>40.9349201459487</v>
      </c>
      <c r="D29" s="6" t="n">
        <v>-5.11</v>
      </c>
      <c r="E29" s="6" t="n">
        <v>-13.19</v>
      </c>
      <c r="F29" s="6" t="n">
        <f aca="false">SQRT(D29^2+E29^2)</f>
        <v>14.1452536209147</v>
      </c>
      <c r="G29" s="1" t="n">
        <v>0.18</v>
      </c>
      <c r="H29" s="5" t="n">
        <v>0.463</v>
      </c>
      <c r="I29" s="1" t="n">
        <f aca="false">0.03+0.01</f>
        <v>0.04</v>
      </c>
      <c r="J29" s="1" t="n">
        <v>2.4</v>
      </c>
      <c r="K29" s="5" t="n">
        <f aca="false">0.1*J29</f>
        <v>0.24</v>
      </c>
      <c r="L29" s="5" t="n">
        <v>0.5811</v>
      </c>
      <c r="M29" s="7" t="n">
        <f aca="false">0.1*L29</f>
        <v>0.05811</v>
      </c>
      <c r="N29" s="5" t="n">
        <v>4.05</v>
      </c>
      <c r="O29" s="7" t="n">
        <v>0.390121</v>
      </c>
      <c r="P29" s="5" t="n">
        <f aca="false">0.5*(N29-J29*H29)</f>
        <v>1.4694</v>
      </c>
      <c r="Q29" s="5" t="n">
        <f aca="false">SQRT((0.5*O29)^2+(0.5*I29*J29)^2+(0.5*H29*K29)^2)</f>
        <v>0.208421477444744</v>
      </c>
      <c r="R29" s="5" t="n">
        <v>1.212</v>
      </c>
      <c r="S29" s="5" t="n">
        <v>0.109</v>
      </c>
      <c r="T29" s="5" t="n">
        <v>0.147</v>
      </c>
      <c r="U29" s="5" t="n">
        <v>0.037</v>
      </c>
      <c r="V29" s="6" t="n">
        <v>83.39</v>
      </c>
      <c r="W29" s="6" t="n">
        <v>8.33</v>
      </c>
      <c r="X29" s="6" t="n">
        <f aca="false">$C$23/T29</f>
        <v>4.37773535304605</v>
      </c>
      <c r="Y29" s="5" t="n">
        <f aca="false">SQRT((0.5*$C$23*U29/(T29^2))^2)</f>
        <v>0.550939483206476</v>
      </c>
      <c r="Z29" s="5" t="n">
        <f aca="false">0.5*(X29-H29*J29)</f>
        <v>1.63326767652303</v>
      </c>
      <c r="AA29" s="5" t="n">
        <f aca="false">SQRT((0.5*$C$23*U29/(T29^2))^2+(0.5*J29*I29)^2+(0.5*H29*K29)^2)</f>
        <v>0.555810424295748</v>
      </c>
      <c r="AB29" s="5"/>
    </row>
    <row collapsed="false" customFormat="false" customHeight="false" hidden="false" ht="12.8" outlineLevel="0" r="30">
      <c r="A30" s="1" t="n">
        <v>68</v>
      </c>
      <c r="B30" s="6" t="n">
        <f aca="false">465*620*0.247*0.247</f>
        <v>17588.8947</v>
      </c>
      <c r="C30" s="5" t="n">
        <f aca="false">A30/B30*10^4</f>
        <v>38.6607579156182</v>
      </c>
      <c r="D30" s="6" t="n">
        <v>16.6</v>
      </c>
      <c r="E30" s="6" t="n">
        <v>-8.3</v>
      </c>
      <c r="F30" s="6" t="n">
        <f aca="false">SQRT(D30^2+E30^2)</f>
        <v>18.5593642132483</v>
      </c>
      <c r="G30" s="1" t="n">
        <v>0.18</v>
      </c>
      <c r="H30" s="5" t="n">
        <v>0.4136</v>
      </c>
      <c r="I30" s="1" t="n">
        <f aca="false">0.015+0.02+0.01</f>
        <v>0.045</v>
      </c>
      <c r="J30" s="6" t="n">
        <v>4</v>
      </c>
      <c r="K30" s="5" t="n">
        <f aca="false">0.1*J30</f>
        <v>0.4</v>
      </c>
      <c r="L30" s="5" t="n">
        <v>0.44413</v>
      </c>
      <c r="M30" s="7" t="n">
        <f aca="false">0.1*L30</f>
        <v>0.044413</v>
      </c>
      <c r="N30" s="5" t="n">
        <v>5.58</v>
      </c>
      <c r="O30" s="7" t="n">
        <v>0.574525</v>
      </c>
      <c r="P30" s="5" t="n">
        <f aca="false">0.5*(N30-J30*H30)</f>
        <v>1.9628</v>
      </c>
      <c r="Q30" s="5" t="n">
        <f aca="false">SQRT((0.5*O30)^2+(0.5*I30*J30)^2+(0.5*H30*K30)^2)</f>
        <v>0.312189593526514</v>
      </c>
      <c r="R30" s="5" t="n">
        <v>0.89</v>
      </c>
      <c r="S30" s="5" t="n">
        <v>0.047</v>
      </c>
      <c r="T30" s="5" t="n">
        <v>0.084</v>
      </c>
      <c r="U30" s="5" t="n">
        <v>0.016</v>
      </c>
      <c r="V30" s="6" t="n">
        <v>75.44</v>
      </c>
      <c r="W30" s="6" t="n">
        <v>1.83</v>
      </c>
      <c r="X30" s="6" t="n">
        <f aca="false">$C$23/T30</f>
        <v>7.66103686783059</v>
      </c>
      <c r="Y30" s="5" t="n">
        <f aca="false">SQRT((0.5*$C$23*U30/(T30^2))^2)</f>
        <v>0.729622558841009</v>
      </c>
      <c r="Z30" s="5" t="n">
        <f aca="false">0.5*(X30-H30*J30)</f>
        <v>3.0033184339153</v>
      </c>
      <c r="AA30" s="5" t="n">
        <f aca="false">SQRT((0.5*$C$23*U30/(T30^2))^2+(0.5*J30*I30)^2+(0.5*H30*K30)^2)</f>
        <v>0.739791644160504</v>
      </c>
      <c r="AB30" s="5"/>
    </row>
    <row collapsed="false" customFormat="false" customHeight="false" hidden="false" ht="12.8" outlineLevel="0" r="31">
      <c r="A31" s="1" t="n">
        <v>30</v>
      </c>
      <c r="B31" s="6" t="n">
        <f aca="false">465*620*0.247*0.247</f>
        <v>17588.8947</v>
      </c>
      <c r="C31" s="5" t="n">
        <f aca="false">A31/B31*10^4</f>
        <v>17.0562167274786</v>
      </c>
      <c r="D31" s="6" t="n">
        <v>11.58</v>
      </c>
      <c r="E31" s="6" t="n">
        <v>-5.7</v>
      </c>
      <c r="F31" s="6" t="n">
        <f aca="false">SQRT(D31^2+E31^2)</f>
        <v>12.9068353983461</v>
      </c>
      <c r="G31" s="1" t="n">
        <v>0.18</v>
      </c>
      <c r="H31" s="5" t="n">
        <v>0.386</v>
      </c>
      <c r="I31" s="1" t="n">
        <f aca="false">0.015+0.02+0.01</f>
        <v>0.045</v>
      </c>
      <c r="J31" s="6" t="n">
        <v>4</v>
      </c>
      <c r="K31" s="5" t="n">
        <f aca="false">0.1*J31</f>
        <v>0.4</v>
      </c>
      <c r="L31" s="5" t="n">
        <v>0.41995</v>
      </c>
      <c r="M31" s="7" t="n">
        <f aca="false">0.1*L31</f>
        <v>0.041995</v>
      </c>
      <c r="N31" s="5" t="n">
        <v>5.88</v>
      </c>
      <c r="O31" s="7" t="n">
        <v>0.553374</v>
      </c>
      <c r="P31" s="5" t="n">
        <f aca="false">0.5*(N31-J31*H31)</f>
        <v>2.168</v>
      </c>
      <c r="Q31" s="5" t="n">
        <f aca="false">SQRT((0.5*O31)^2+(0.5*I31*J31)^2+(0.5*H31*K31)^2)</f>
        <v>0.301024145159487</v>
      </c>
      <c r="R31" s="5" t="n">
        <v>0.91</v>
      </c>
      <c r="S31" s="5" t="n">
        <v>0.116</v>
      </c>
      <c r="T31" s="5" t="n">
        <v>0.123</v>
      </c>
      <c r="U31" s="5" t="n">
        <v>0.054</v>
      </c>
      <c r="V31" s="6" t="n">
        <v>75.26</v>
      </c>
      <c r="W31" s="6" t="n">
        <v>5.76</v>
      </c>
      <c r="X31" s="6" t="n">
        <f aca="false">$C$23/T31</f>
        <v>5.23192761705504</v>
      </c>
      <c r="Y31" s="5" t="n">
        <f aca="false">SQRT((0.5*$C$23*U31/(T31^2))^2)</f>
        <v>1.14847191593891</v>
      </c>
      <c r="Z31" s="5" t="n">
        <f aca="false">0.5*(X31-H31*J31)</f>
        <v>1.84396380852752</v>
      </c>
      <c r="AA31" s="5" t="n">
        <f aca="false">SQRT((0.5*$C$23*U31/(T31^2))^2+(0.5*J31*I31)^2+(0.5*H31*K31)^2)</f>
        <v>1.15457679766241</v>
      </c>
      <c r="AB31" s="5"/>
    </row>
    <row collapsed="false" customFormat="false" customHeight="false" hidden="false" ht="12.8" outlineLevel="0" r="32">
      <c r="A32" s="1" t="n">
        <v>45</v>
      </c>
      <c r="B32" s="6" t="n">
        <f aca="false">465*620*0.247*0.247</f>
        <v>17588.8947</v>
      </c>
      <c r="C32" s="5" t="n">
        <f aca="false">A32/B32*10^4</f>
        <v>25.5843250912179</v>
      </c>
      <c r="D32" s="6" t="n">
        <v>0.467</v>
      </c>
      <c r="E32" s="6" t="n">
        <v>-4.298</v>
      </c>
      <c r="F32" s="6" t="n">
        <f aca="false">SQRT(D32^2+E32^2)</f>
        <v>4.32329654314853</v>
      </c>
      <c r="G32" s="1" t="n">
        <v>0.18</v>
      </c>
      <c r="H32" s="5" t="n">
        <v>3.005</v>
      </c>
      <c r="I32" s="1" t="n">
        <f aca="false">0.006+0.02+0.02</f>
        <v>0.046</v>
      </c>
      <c r="J32" s="1" t="n">
        <v>7.1</v>
      </c>
      <c r="K32" s="5" t="n">
        <f aca="false">0.1*J32</f>
        <v>0.71</v>
      </c>
      <c r="L32" s="5" t="n">
        <v>0.2847</v>
      </c>
      <c r="M32" s="7" t="n">
        <f aca="false">0.1*L32</f>
        <v>0.02847</v>
      </c>
      <c r="N32" s="5" t="n">
        <v>9.36</v>
      </c>
      <c r="O32" s="7" t="n">
        <v>0.903531</v>
      </c>
      <c r="P32" s="5" t="n">
        <f aca="false">0.5*(N32-J32*H32)</f>
        <v>-5.98775</v>
      </c>
      <c r="Q32" s="5" t="n">
        <f aca="false">SQRT((0.5*O32)^2+(0.5*I32*J32)^2+(0.5*H32*K32)^2)</f>
        <v>1.16994352753253</v>
      </c>
      <c r="R32" s="5" t="n">
        <v>0.593</v>
      </c>
      <c r="S32" s="5" t="n">
        <v>0.009</v>
      </c>
      <c r="T32" s="5" t="n">
        <v>0.035</v>
      </c>
      <c r="U32" s="5" t="n">
        <v>0.01</v>
      </c>
      <c r="V32" s="6" t="n">
        <v>17.03</v>
      </c>
      <c r="W32" s="6" t="n">
        <v>3.3</v>
      </c>
      <c r="X32" s="6" t="n">
        <f aca="false">$C$23/T32</f>
        <v>18.3864884827934</v>
      </c>
      <c r="Y32" s="5" t="n">
        <f aca="false">SQRT((0.5*$C$23*U32/(T32^2))^2)</f>
        <v>2.62664121182763</v>
      </c>
      <c r="Z32" s="5" t="n">
        <f aca="false">0.5*(X32-H32*J32)</f>
        <v>-1.47450575860329</v>
      </c>
      <c r="AA32" s="5" t="n">
        <f aca="false">SQRT((0.5*$C$23*U32/(T32^2))^2+(0.5*J32*I32)^2+(0.5*H32*K32)^2)</f>
        <v>2.83970418288531</v>
      </c>
      <c r="AB32" s="5"/>
    </row>
    <row collapsed="false" customFormat="false" customHeight="false" hidden="false" ht="12.8" outlineLevel="0" r="33">
      <c r="A33" s="1" t="n">
        <v>29</v>
      </c>
      <c r="B33" s="6" t="n">
        <f aca="false">465*620*0.247*0.247</f>
        <v>17588.8947</v>
      </c>
      <c r="C33" s="5" t="n">
        <f aca="false">A33/B33*10^4</f>
        <v>16.487676169896</v>
      </c>
      <c r="D33" s="6" t="n">
        <v>6.15</v>
      </c>
      <c r="E33" s="6" t="n">
        <v>-16.08</v>
      </c>
      <c r="F33" s="6" t="n">
        <f aca="false">SQRT(D33^2+E33^2)</f>
        <v>17.2159490008538</v>
      </c>
      <c r="G33" s="1" t="n">
        <v>0.18</v>
      </c>
      <c r="H33" s="5" t="n">
        <v>0.3214</v>
      </c>
      <c r="I33" s="1" t="n">
        <f aca="false">0.006+0.02+0.02</f>
        <v>0.046</v>
      </c>
      <c r="J33" s="1" t="n">
        <v>7.1</v>
      </c>
      <c r="K33" s="5" t="n">
        <f aca="false">0.1*J33</f>
        <v>0.71</v>
      </c>
      <c r="L33" s="5" t="n">
        <v>0.85669</v>
      </c>
      <c r="M33" s="7" t="n">
        <f aca="false">0.1*L33</f>
        <v>0.085669</v>
      </c>
      <c r="N33" s="5" t="n">
        <v>2.56</v>
      </c>
      <c r="O33" s="7" t="n">
        <v>0.287587</v>
      </c>
      <c r="P33" s="5" t="n">
        <f aca="false">0.5*(N33-J33*H33)</f>
        <v>0.13903</v>
      </c>
      <c r="Q33" s="5" t="n">
        <f aca="false">SQRT((0.5*O33)^2+(0.5*I33*J33)^2+(0.5*H33*K33)^2)</f>
        <v>0.245685950048532</v>
      </c>
      <c r="R33" s="5" t="n">
        <v>1.68</v>
      </c>
      <c r="S33" s="5" t="n">
        <v>0.062</v>
      </c>
      <c r="T33" s="5" t="n">
        <v>0.171</v>
      </c>
      <c r="U33" s="5" t="n">
        <v>0.043</v>
      </c>
      <c r="V33" s="6" t="n">
        <v>63.76</v>
      </c>
      <c r="W33" s="6" t="n">
        <v>8.64</v>
      </c>
      <c r="X33" s="6" t="n">
        <f aca="false">$C$23/T33</f>
        <v>3.76331635612731</v>
      </c>
      <c r="Y33" s="5" t="n">
        <f aca="false">SQRT((0.5*$C$23*U33/(T33^2))^2)</f>
        <v>0.473165506764545</v>
      </c>
      <c r="Z33" s="5" t="n">
        <f aca="false">0.5*(X33-H33*J33)</f>
        <v>0.740688178063654</v>
      </c>
      <c r="AA33" s="5" t="n">
        <f aca="false">SQRT((0.5*$C$23*U33/(T33^2))^2+(0.5*J33*I33)^2+(0.5*H33*K33)^2)</f>
        <v>0.513391285668883</v>
      </c>
      <c r="AB33" s="5"/>
    </row>
    <row collapsed="false" customFormat="false" customHeight="false" hidden="false" ht="12.8" outlineLevel="0" r="34">
      <c r="A34" s="1" t="n">
        <v>45</v>
      </c>
      <c r="B34" s="6" t="n">
        <f aca="false">465*620*0.247*0.247</f>
        <v>17588.8947</v>
      </c>
      <c r="C34" s="5" t="n">
        <f aca="false">A34/B34*10^4</f>
        <v>25.5843250912179</v>
      </c>
      <c r="D34" s="6" t="n">
        <v>5.11</v>
      </c>
      <c r="E34" s="6" t="n">
        <v>-17.04</v>
      </c>
      <c r="F34" s="6" t="n">
        <f aca="false">SQRT(D34^2+E34^2)</f>
        <v>17.7897076985542</v>
      </c>
      <c r="G34" s="1" t="n">
        <v>0.18</v>
      </c>
      <c r="H34" s="5" t="n">
        <v>1.298</v>
      </c>
      <c r="I34" s="1" t="n">
        <f aca="false">0.006+0.02+0.02</f>
        <v>0.046</v>
      </c>
      <c r="J34" s="1" t="n">
        <v>7.1</v>
      </c>
      <c r="K34" s="5" t="n">
        <f aca="false">0.1*J34</f>
        <v>0.71</v>
      </c>
      <c r="L34" s="5" t="n">
        <v>0.59446</v>
      </c>
      <c r="M34" s="7" t="n">
        <f aca="false">0.1*L34</f>
        <v>0.059446</v>
      </c>
      <c r="N34" s="5" t="n">
        <v>3.97</v>
      </c>
      <c r="O34" s="7" t="n">
        <v>0.383646</v>
      </c>
      <c r="P34" s="5" t="n">
        <f aca="false">0.5*(N34-J34*H34)</f>
        <v>-2.6229</v>
      </c>
      <c r="Q34" s="5" t="n">
        <f aca="false">SQRT((0.5*O34)^2+(0.5*I34*J34)^2+(0.5*H34*K34)^2)</f>
        <v>0.525157478694725</v>
      </c>
      <c r="R34" s="5" t="n">
        <v>1.232</v>
      </c>
      <c r="S34" s="5" t="n">
        <v>0.085</v>
      </c>
      <c r="T34" s="5" t="n">
        <v>0.122</v>
      </c>
      <c r="U34" s="5" t="n">
        <v>0.049</v>
      </c>
      <c r="V34" s="6" t="n">
        <v>92.86</v>
      </c>
      <c r="W34" s="6" t="n">
        <v>16.28</v>
      </c>
      <c r="X34" s="6" t="n">
        <f aca="false">$C$23/T34</f>
        <v>5.27481226965385</v>
      </c>
      <c r="Y34" s="5" t="n">
        <f aca="false">SQRT((0.5*$C$23*U34/(T34^2))^2)</f>
        <v>1.05928607054524</v>
      </c>
      <c r="Z34" s="5" t="n">
        <f aca="false">0.5*(X34-H34*J34)</f>
        <v>-1.97049386517307</v>
      </c>
      <c r="AA34" s="5" t="n">
        <f aca="false">SQRT((0.5*$C$23*U34/(T34^2))^2+(0.5*J34*I34)^2+(0.5*H34*K34)^2)</f>
        <v>1.16665388755671</v>
      </c>
      <c r="AB34" s="5"/>
    </row>
    <row collapsed="false" customFormat="false" customHeight="false" hidden="false" ht="12.8" outlineLevel="0" r="35">
      <c r="A35" s="1" t="n">
        <v>35</v>
      </c>
      <c r="B35" s="6" t="n">
        <f aca="false">465*620*0.247*0.247</f>
        <v>17588.8947</v>
      </c>
      <c r="C35" s="5" t="n">
        <f aca="false">A35/B35*10^4</f>
        <v>19.8989195153917</v>
      </c>
      <c r="D35" s="6" t="n">
        <v>6.89</v>
      </c>
      <c r="E35" s="6" t="n">
        <v>-6.08</v>
      </c>
      <c r="F35" s="6" t="n">
        <f aca="false">SQRT(D35^2+E35^2)</f>
        <v>9.18904238753963</v>
      </c>
      <c r="G35" s="1" t="n">
        <v>0.18</v>
      </c>
      <c r="H35" s="5" t="n">
        <v>1.725</v>
      </c>
      <c r="I35" s="1" t="n">
        <f aca="false">0.006+0.02+0.02</f>
        <v>0.046</v>
      </c>
      <c r="J35" s="1" t="n">
        <v>10.5</v>
      </c>
      <c r="K35" s="5" t="n">
        <f aca="false">0.1*J35</f>
        <v>1.05</v>
      </c>
      <c r="L35" s="5" t="n">
        <v>0.36691</v>
      </c>
      <c r="M35" s="7" t="n">
        <f aca="false">0.1*L35</f>
        <v>0.036691</v>
      </c>
      <c r="N35" s="5" t="n">
        <v>6.8</v>
      </c>
      <c r="O35" s="7" t="n">
        <v>0.681341</v>
      </c>
      <c r="P35" s="5" t="n">
        <f aca="false">0.5*(N35-J35*H35)</f>
        <v>-5.65625</v>
      </c>
      <c r="Q35" s="5" t="n">
        <f aca="false">SQRT((0.5*O35)^2+(0.5*I35*J35)^2+(0.5*H35*K35)^2)</f>
        <v>0.997263896967723</v>
      </c>
      <c r="R35" s="5" t="n">
        <v>0.757</v>
      </c>
      <c r="S35" s="5" t="n">
        <v>0.02</v>
      </c>
      <c r="T35" s="5" t="n">
        <v>0.038</v>
      </c>
      <c r="U35" s="5" t="n">
        <v>0.022</v>
      </c>
      <c r="V35" s="6" t="n">
        <v>24.4</v>
      </c>
      <c r="W35" s="6" t="n">
        <v>9.12</v>
      </c>
      <c r="X35" s="6" t="n">
        <f aca="false">$C$23/T35</f>
        <v>16.9349236025729</v>
      </c>
      <c r="Y35" s="5" t="n">
        <f aca="false">SQRT((0.5*$C$23*U35/(T35^2))^2)</f>
        <v>4.90221472706057</v>
      </c>
      <c r="Z35" s="5" t="n">
        <f aca="false">0.5*(X35-H35*J35)</f>
        <v>-0.588788198713555</v>
      </c>
      <c r="AA35" s="5" t="n">
        <f aca="false">SQRT((0.5*$C$23*U35/(T35^2))^2+(0.5*J35*I35)^2+(0.5*H35*K35)^2)</f>
        <v>4.99101073138844</v>
      </c>
      <c r="AB35" s="5"/>
    </row>
    <row collapsed="false" customFormat="false" customHeight="false" hidden="false" ht="12.8" outlineLevel="0" r="36">
      <c r="A36" s="1" t="n">
        <v>27</v>
      </c>
      <c r="B36" s="6" t="n">
        <f aca="false">465*620*0.16*0.16</f>
        <v>7380.48</v>
      </c>
      <c r="C36" s="5" t="n">
        <f aca="false">A36/B36*10^4</f>
        <v>36.5829864724246</v>
      </c>
      <c r="D36" s="6" t="n">
        <v>-5.67</v>
      </c>
      <c r="E36" s="6" t="n">
        <v>-10.75</v>
      </c>
      <c r="F36" s="6" t="n">
        <f aca="false">SQRT(D36^2+E36^2)</f>
        <v>12.1536578855915</v>
      </c>
      <c r="G36" s="1" t="n">
        <v>0.1</v>
      </c>
      <c r="H36" s="5" t="n">
        <v>0.1712</v>
      </c>
      <c r="I36" s="1" t="n">
        <f aca="false">0.03+0.01</f>
        <v>0.04</v>
      </c>
      <c r="J36" s="6" t="n">
        <v>2.99</v>
      </c>
      <c r="K36" s="5" t="n">
        <f aca="false">0.1*J36</f>
        <v>0.299</v>
      </c>
      <c r="L36" s="5" t="n">
        <v>0.7709</v>
      </c>
      <c r="M36" s="7" t="n">
        <f aca="false">0.1*L36</f>
        <v>0.07709</v>
      </c>
      <c r="N36" s="5" t="n">
        <v>3.2</v>
      </c>
      <c r="O36" s="7" t="n">
        <v>0.359203</v>
      </c>
      <c r="P36" s="5" t="n">
        <f aca="false">0.5*(N36-J36*H36)</f>
        <v>1.344056</v>
      </c>
      <c r="Q36" s="5" t="n">
        <f aca="false">SQRT((0.5*O36)^2+(0.5*I36*J36)^2+(0.5*H36*K36)^2)</f>
        <v>0.191017831925739</v>
      </c>
      <c r="R36" s="5" t="n">
        <v>1.46</v>
      </c>
      <c r="S36" s="5" t="n">
        <v>0.025</v>
      </c>
      <c r="T36" s="5" t="n">
        <v>0.165</v>
      </c>
      <c r="U36" s="5" t="n">
        <v>0.016</v>
      </c>
      <c r="V36" s="6" t="n">
        <v>37.49</v>
      </c>
      <c r="W36" s="6" t="n">
        <v>0.405</v>
      </c>
      <c r="X36" s="6" t="n">
        <f aca="false">$C$23/T36</f>
        <v>3.90016422362285</v>
      </c>
      <c r="Y36" s="5" t="n">
        <f aca="false">SQRT((0.5*$C$23*U36/(T36^2))^2)</f>
        <v>0.18909887144838</v>
      </c>
      <c r="Z36" s="5" t="n">
        <f aca="false">0.5*(X36-H36*J36)</f>
        <v>1.69413811181142</v>
      </c>
      <c r="AA36" s="5" t="n">
        <f aca="false">SQRT((0.5*$C$23*U36/(T36^2))^2+(0.5*J36*I36)^2+(0.5*H36*K36)^2)</f>
        <v>0.199973739511995</v>
      </c>
      <c r="AB36" s="5"/>
    </row>
    <row collapsed="false" customFormat="false" customHeight="false" hidden="false" ht="12.8" outlineLevel="0" r="37">
      <c r="A37" s="1" t="n">
        <v>35</v>
      </c>
      <c r="B37" s="6" t="n">
        <f aca="false">465*620*0.16*0.16</f>
        <v>7380.48</v>
      </c>
      <c r="C37" s="5" t="n">
        <f aca="false">A37/B37*10^4</f>
        <v>47.4223898716615</v>
      </c>
      <c r="D37" s="6" t="n">
        <v>9.26</v>
      </c>
      <c r="E37" s="6" t="n">
        <v>9.74</v>
      </c>
      <c r="F37" s="6" t="n">
        <f aca="false">SQRT(D37^2+E37^2)</f>
        <v>13.4393154587576</v>
      </c>
      <c r="G37" s="1" t="n">
        <v>0.1</v>
      </c>
      <c r="H37" s="5" t="n">
        <v>0.108</v>
      </c>
      <c r="I37" s="1" t="n">
        <f aca="false">0.03+0.01</f>
        <v>0.04</v>
      </c>
      <c r="J37" s="6" t="n">
        <v>2.99</v>
      </c>
      <c r="K37" s="5" t="n">
        <f aca="false">0.1*J37</f>
        <v>0.299</v>
      </c>
      <c r="L37" s="5" t="n">
        <v>1.3139</v>
      </c>
      <c r="M37" s="7" t="n">
        <f aca="false">0.1*L37</f>
        <v>0.13139</v>
      </c>
      <c r="N37" s="5" t="n">
        <v>1.73</v>
      </c>
      <c r="O37" s="7" t="n">
        <v>0.183703</v>
      </c>
      <c r="P37" s="5" t="n">
        <f aca="false">0.5*(N37-J37*H37)</f>
        <v>0.70354</v>
      </c>
      <c r="Q37" s="5" t="n">
        <f aca="false">SQRT((0.5*O37)^2+(0.5*I37*J37)^2+(0.5*H37*K37)^2)</f>
        <v>0.110785519668637</v>
      </c>
      <c r="R37" s="5" t="n">
        <v>2.653</v>
      </c>
      <c r="S37" s="5" t="n">
        <v>0.13</v>
      </c>
      <c r="T37" s="5" t="n">
        <v>0.275</v>
      </c>
      <c r="U37" s="5" t="n">
        <v>0.015</v>
      </c>
      <c r="V37" s="6" t="n">
        <v>43.92</v>
      </c>
      <c r="W37" s="6" t="n">
        <v>2.43</v>
      </c>
      <c r="X37" s="6" t="n">
        <f aca="false">$C$23/T37</f>
        <v>2.34009853417371</v>
      </c>
      <c r="Y37" s="5" t="n">
        <f aca="false">SQRT((0.5*$C$23*U37/(T37^2))^2)</f>
        <v>0.0638208691138284</v>
      </c>
      <c r="Z37" s="5" t="n">
        <f aca="false">0.5*(X37-H37*J37)</f>
        <v>1.00858926708685</v>
      </c>
      <c r="AA37" s="5" t="n">
        <f aca="false">SQRT((0.5*$C$23*U37/(T37^2))^2+(0.5*J37*I37)^2+(0.5*H37*K37)^2)</f>
        <v>0.0889372624406914</v>
      </c>
      <c r="AB37" s="5"/>
    </row>
    <row collapsed="false" customFormat="false" customHeight="false" hidden="false" ht="12.8" outlineLevel="0" r="38">
      <c r="A38" s="1" t="n">
        <v>21</v>
      </c>
      <c r="B38" s="6" t="n">
        <f aca="false">465*620*0.16*0.16</f>
        <v>7380.48</v>
      </c>
      <c r="C38" s="5" t="n">
        <f aca="false">A38/B38*10^4</f>
        <v>28.4534339229969</v>
      </c>
      <c r="D38" s="6" t="n">
        <v>5.86</v>
      </c>
      <c r="E38" s="6" t="n">
        <v>-16.56</v>
      </c>
      <c r="F38" s="6" t="n">
        <f aca="false">SQRT(D38^2+E38^2)</f>
        <v>17.566251734505</v>
      </c>
      <c r="G38" s="1" t="n">
        <v>0.1</v>
      </c>
      <c r="H38" s="5" t="n">
        <v>0.6518</v>
      </c>
      <c r="I38" s="1" t="n">
        <f aca="false">0.015+0.02+0.01</f>
        <v>0.045</v>
      </c>
      <c r="J38" s="1" t="n">
        <v>5.3</v>
      </c>
      <c r="K38" s="5" t="n">
        <f aca="false">0.1*J38</f>
        <v>0.53</v>
      </c>
      <c r="L38" s="5" t="n">
        <v>1.1377</v>
      </c>
      <c r="M38" s="7" t="n">
        <f aca="false">0.1*L38</f>
        <v>0.11377</v>
      </c>
      <c r="N38" s="5" t="n">
        <v>2.03</v>
      </c>
      <c r="O38" s="7" t="n">
        <v>0.225578</v>
      </c>
      <c r="P38" s="5" t="n">
        <f aca="false">0.5*(N38-J38*H38)</f>
        <v>-0.71227</v>
      </c>
      <c r="Q38" s="5" t="n">
        <f aca="false">SQRT((0.5*O38)^2+(0.5*I38*J38)^2+(0.5*H38*K38)^2)</f>
        <v>0.238278277545394</v>
      </c>
      <c r="R38" s="5" t="n">
        <v>2.16</v>
      </c>
      <c r="S38" s="5" t="n">
        <v>0.035</v>
      </c>
      <c r="T38" s="5" t="n">
        <v>0.143</v>
      </c>
      <c r="U38" s="5" t="n">
        <v>0.023</v>
      </c>
      <c r="V38" s="6" t="n">
        <v>22.29</v>
      </c>
      <c r="W38" s="6" t="n">
        <v>3.45</v>
      </c>
      <c r="X38" s="6" t="n">
        <f aca="false">$C$23/T38</f>
        <v>4.50018948879559</v>
      </c>
      <c r="Y38" s="5" t="n">
        <f aca="false">SQRT((0.5*$C$23*U38/(T38^2))^2)</f>
        <v>0.361903350497548</v>
      </c>
      <c r="Z38" s="5" t="n">
        <f aca="false">0.5*(X38-H38*J38)</f>
        <v>0.522824744397796</v>
      </c>
      <c r="AA38" s="5" t="n">
        <f aca="false">SQRT((0.5*$C$23*U38/(T38^2))^2+(0.5*J38*I38)^2+(0.5*H38*K38)^2)</f>
        <v>0.418364929374285</v>
      </c>
      <c r="AB38" s="5"/>
    </row>
    <row collapsed="false" customFormat="false" customHeight="false" hidden="false" ht="12.8" outlineLevel="0" r="39">
      <c r="A39" s="1" t="n">
        <v>22</v>
      </c>
      <c r="B39" s="6" t="n">
        <f aca="false">465*620*0.16*0.16</f>
        <v>7380.48</v>
      </c>
      <c r="C39" s="5" t="n">
        <f aca="false">A39/B39*10^4</f>
        <v>29.8083593479015</v>
      </c>
      <c r="D39" s="6" t="n">
        <v>9.17</v>
      </c>
      <c r="E39" s="6" t="n">
        <v>8.93</v>
      </c>
      <c r="F39" s="6" t="n">
        <f aca="false">SQRT(D39^2+E39^2)</f>
        <v>12.7997578102088</v>
      </c>
      <c r="G39" s="1" t="n">
        <v>0.1</v>
      </c>
      <c r="H39" s="5" t="n">
        <v>0.6113</v>
      </c>
      <c r="I39" s="1" t="n">
        <f aca="false">0.015+0.02+0.01</f>
        <v>0.045</v>
      </c>
      <c r="J39" s="1" t="n">
        <v>5.3</v>
      </c>
      <c r="K39" s="5" t="n">
        <f aca="false">0.1*J39</f>
        <v>0.53</v>
      </c>
      <c r="L39" s="5" t="n">
        <v>1.144</v>
      </c>
      <c r="M39" s="7" t="n">
        <f aca="false">0.1*L39</f>
        <v>0.1144</v>
      </c>
      <c r="N39" s="5" t="n">
        <v>2.03</v>
      </c>
      <c r="O39" s="7" t="n">
        <v>0.223501</v>
      </c>
      <c r="P39" s="5" t="n">
        <f aca="false">0.5*(N39-J39*H39)</f>
        <v>-0.604945</v>
      </c>
      <c r="Q39" s="5" t="n">
        <f aca="false">SQRT((0.5*O39)^2+(0.5*I39*J39)^2+(0.5*H39*K39)^2)</f>
        <v>0.23011074460029</v>
      </c>
      <c r="R39" s="5" t="n">
        <v>2.19</v>
      </c>
      <c r="S39" s="5" t="n">
        <v>0.019</v>
      </c>
      <c r="T39" s="5" t="n">
        <v>0.09</v>
      </c>
      <c r="U39" s="5" t="n">
        <v>0.028</v>
      </c>
      <c r="V39" s="6" t="n">
        <v>12.58</v>
      </c>
      <c r="W39" s="6" t="n">
        <v>5.96</v>
      </c>
      <c r="X39" s="6" t="n">
        <f aca="false">$C$23/T39</f>
        <v>7.15030107664189</v>
      </c>
      <c r="Y39" s="5" t="n">
        <f aca="false">SQRT((0.5*$C$23*U39/(T39^2))^2)</f>
        <v>1.11226905636652</v>
      </c>
      <c r="Z39" s="5" t="n">
        <f aca="false">0.5*(X39-H39*J39)</f>
        <v>1.95520553832094</v>
      </c>
      <c r="AA39" s="5" t="n">
        <f aca="false">SQRT((0.5*$C$23*U39/(T39^2))^2+(0.5*J39*I39)^2+(0.5*H39*K39)^2)</f>
        <v>1.13031200749205</v>
      </c>
      <c r="AB39" s="5"/>
    </row>
    <row collapsed="false" customFormat="false" customHeight="false" hidden="false" ht="12.8" outlineLevel="0" r="40">
      <c r="A40" s="1" t="n">
        <v>28</v>
      </c>
      <c r="B40" s="6" t="n">
        <f aca="false">465*620*0.16*0.16</f>
        <v>7380.48</v>
      </c>
      <c r="C40" s="5" t="n">
        <f aca="false">A40/B40*10^4</f>
        <v>37.9379118973292</v>
      </c>
      <c r="D40" s="6" t="n">
        <v>11.09</v>
      </c>
      <c r="E40" s="6" t="n">
        <v>-11.47</v>
      </c>
      <c r="F40" s="6" t="n">
        <f aca="false">SQRT(D40^2+E40^2)</f>
        <v>15.9545918155245</v>
      </c>
      <c r="G40" s="1" t="n">
        <v>0.1</v>
      </c>
      <c r="H40" s="5" t="n">
        <v>1.425</v>
      </c>
      <c r="I40" s="1" t="n">
        <f aca="false">0.015+0.02+0.01</f>
        <v>0.045</v>
      </c>
      <c r="J40" s="1" t="n">
        <v>5.3</v>
      </c>
      <c r="K40" s="5" t="n">
        <f aca="false">0.1*J40</f>
        <v>0.53</v>
      </c>
      <c r="L40" s="5" t="n">
        <v>0.87116</v>
      </c>
      <c r="M40" s="7" t="n">
        <f aca="false">0.1*L40</f>
        <v>0.087116</v>
      </c>
      <c r="N40" s="5" t="n">
        <v>2.78</v>
      </c>
      <c r="O40" s="7" t="n">
        <v>0.294422</v>
      </c>
      <c r="P40" s="5" t="n">
        <f aca="false">0.5*(N40-J40*H40)</f>
        <v>-2.38625</v>
      </c>
      <c r="Q40" s="5" t="n">
        <f aca="false">SQRT((0.5*O40)^2+(0.5*I40*J40)^2+(0.5*H40*K40)^2)</f>
        <v>0.422483469080152</v>
      </c>
      <c r="R40" s="5" t="n">
        <v>1.73</v>
      </c>
      <c r="S40" s="5" t="n">
        <v>0.055</v>
      </c>
      <c r="T40" s="5" t="n">
        <v>0.063</v>
      </c>
      <c r="U40" s="5" t="n">
        <v>0.018</v>
      </c>
      <c r="V40" s="6" t="n">
        <v>12.96</v>
      </c>
      <c r="W40" s="6" t="n">
        <v>4.32</v>
      </c>
      <c r="X40" s="6" t="n">
        <f aca="false">$C$23/T40</f>
        <v>10.2147158237741</v>
      </c>
      <c r="Y40" s="5" t="n">
        <f aca="false">SQRT((0.5*$C$23*U40/(T40^2))^2)</f>
        <v>1.45924511768202</v>
      </c>
      <c r="Z40" s="5" t="n">
        <f aca="false">0.5*(X40-H40*J40)</f>
        <v>1.33110791188706</v>
      </c>
      <c r="AA40" s="5" t="n">
        <f aca="false">SQRT((0.5*$C$23*U40/(T40^2))^2+(0.5*J40*I40)^2+(0.5*H40*K40)^2)</f>
        <v>1.51202431085079</v>
      </c>
      <c r="AB40" s="5"/>
    </row>
    <row collapsed="false" customFormat="false" customHeight="false" hidden="false" ht="12.8" outlineLevel="0" r="41">
      <c r="A41" s="1" t="n">
        <v>31</v>
      </c>
      <c r="B41" s="6" t="n">
        <f aca="false">465*620*0.16*0.16</f>
        <v>7380.48</v>
      </c>
      <c r="C41" s="5" t="n">
        <f aca="false">A41/B41*10^4</f>
        <v>42.002688172043</v>
      </c>
      <c r="D41" s="6" t="n">
        <v>8.64</v>
      </c>
      <c r="E41" s="6" t="n">
        <v>7.73</v>
      </c>
      <c r="F41" s="6" t="n">
        <f aca="false">SQRT(D41^2+E41^2)</f>
        <v>11.5932092191938</v>
      </c>
      <c r="G41" s="1" t="n">
        <v>0.1</v>
      </c>
      <c r="H41" s="5" t="n">
        <v>0.696</v>
      </c>
      <c r="I41" s="1" t="n">
        <f aca="false">0.015+0.02+0.01</f>
        <v>0.045</v>
      </c>
      <c r="J41" s="1" t="n">
        <v>5.3</v>
      </c>
      <c r="K41" s="5" t="n">
        <f aca="false">0.1*J41</f>
        <v>0.53</v>
      </c>
      <c r="L41" s="5" t="n">
        <v>0.90936</v>
      </c>
      <c r="M41" s="7" t="n">
        <f aca="false">0.1*L41</f>
        <v>0.090936</v>
      </c>
      <c r="N41" s="5" t="n">
        <v>2.64</v>
      </c>
      <c r="O41" s="7" t="n">
        <v>0.295317</v>
      </c>
      <c r="P41" s="5" t="n">
        <f aca="false">0.5*(N41-J41*H41)</f>
        <v>-0.5244</v>
      </c>
      <c r="Q41" s="5" t="n">
        <f aca="false">SQRT((0.5*O41)^2+(0.5*I41*J41)^2+(0.5*H41*K41)^2)</f>
        <v>0.264653941444767</v>
      </c>
      <c r="R41" s="5" t="n">
        <v>1.8</v>
      </c>
      <c r="S41" s="5" t="n">
        <v>0.039</v>
      </c>
      <c r="T41" s="5" t="n">
        <v>0.068</v>
      </c>
      <c r="U41" s="5" t="n">
        <v>0.017</v>
      </c>
      <c r="V41" s="6" t="n">
        <v>14.22</v>
      </c>
      <c r="W41" s="6" t="n">
        <v>3.57</v>
      </c>
      <c r="X41" s="6" t="n">
        <f aca="false">$C$23/T41</f>
        <v>9.46363377790838</v>
      </c>
      <c r="Y41" s="5" t="n">
        <f aca="false">SQRT((0.5*$C$23*U41/(T41^2))^2)</f>
        <v>1.18295422223855</v>
      </c>
      <c r="Z41" s="5" t="n">
        <f aca="false">0.5*(X41-H41*J41)</f>
        <v>2.88741688895419</v>
      </c>
      <c r="AA41" s="5" t="n">
        <f aca="false">SQRT((0.5*$C$23*U41/(T41^2))^2+(0.5*J41*I41)^2+(0.5*H41*K41)^2)</f>
        <v>1.20317054818176</v>
      </c>
      <c r="AB41" s="5"/>
    </row>
    <row collapsed="false" customFormat="false" customHeight="false" hidden="false" ht="12.8" outlineLevel="0" r="42">
      <c r="A42" s="1" t="n">
        <v>55</v>
      </c>
      <c r="B42" s="6" t="n">
        <f aca="false">465*620*0.16*0.16</f>
        <v>7380.48</v>
      </c>
      <c r="C42" s="5" t="n">
        <f aca="false">A42/B42*10^4</f>
        <v>74.5208983697537</v>
      </c>
      <c r="D42" s="6" t="n">
        <v>7.63</v>
      </c>
      <c r="E42" s="6" t="n">
        <v>7.2</v>
      </c>
      <c r="F42" s="6" t="n">
        <f aca="false">SQRT(D42^2+E42^2)</f>
        <v>10.49080073207</v>
      </c>
      <c r="G42" s="1" t="n">
        <v>0.1</v>
      </c>
      <c r="H42" s="5" t="n">
        <v>0.753</v>
      </c>
      <c r="I42" s="1" t="n">
        <f aca="false">0.006+0.02+0.02</f>
        <v>0.046</v>
      </c>
      <c r="J42" s="6" t="n">
        <v>6.48</v>
      </c>
      <c r="K42" s="5" t="n">
        <f aca="false">0.1*J42</f>
        <v>0.648</v>
      </c>
      <c r="L42" s="5" t="n">
        <v>0.79499</v>
      </c>
      <c r="M42" s="7" t="n">
        <f aca="false">0.1*L42</f>
        <v>0.079499</v>
      </c>
      <c r="N42" s="5" t="n">
        <v>3.11</v>
      </c>
      <c r="O42" s="7" t="n">
        <v>0.185346</v>
      </c>
      <c r="P42" s="5" t="n">
        <f aca="false">0.5*(N42-J42*H42)</f>
        <v>-0.88472</v>
      </c>
      <c r="Q42" s="5" t="n">
        <f aca="false">SQRT((0.5*O42)^2+(0.5*I42*J42)^2+(0.5*H42*K42)^2)</f>
        <v>0.300538755093249</v>
      </c>
      <c r="R42" s="5" t="n">
        <v>1.515</v>
      </c>
      <c r="S42" s="5" t="n">
        <v>0.021</v>
      </c>
      <c r="T42" s="5" t="n">
        <v>0.071</v>
      </c>
      <c r="U42" s="5" t="n">
        <v>0.021</v>
      </c>
      <c r="V42" s="6" t="n">
        <v>34.92</v>
      </c>
      <c r="W42" s="6" t="n">
        <v>4.39</v>
      </c>
      <c r="X42" s="6" t="n">
        <f aca="false">$C$23/T42</f>
        <v>9.0637619281376</v>
      </c>
      <c r="Y42" s="5" t="n">
        <f aca="false">SQRT((0.5*$C$23*U42/(T42^2))^2)</f>
        <v>1.34041549641472</v>
      </c>
      <c r="Z42" s="5" t="n">
        <f aca="false">0.5*(X42-H42*J42)</f>
        <v>2.0921609640688</v>
      </c>
      <c r="AA42" s="5" t="n">
        <f aca="false">SQRT((0.5*$C$23*U42/(T42^2))^2+(0.5*J42*I42)^2+(0.5*H42*K42)^2)</f>
        <v>1.37056519779714</v>
      </c>
      <c r="AB42" s="5"/>
    </row>
    <row collapsed="false" customFormat="false" customHeight="false" hidden="false" ht="12.8" outlineLevel="0" r="43">
      <c r="A43" s="1" t="n">
        <v>53</v>
      </c>
      <c r="B43" s="6" t="n">
        <f aca="false">465*620*0.16*0.16</f>
        <v>7380.48</v>
      </c>
      <c r="C43" s="5" t="n">
        <f aca="false">A43/B43*10^4</f>
        <v>71.8110475199445</v>
      </c>
      <c r="D43" s="6" t="n">
        <v>8.21</v>
      </c>
      <c r="E43" s="6" t="n">
        <v>7.78</v>
      </c>
      <c r="F43" s="6" t="n">
        <f aca="false">SQRT(D43^2+E43^2)</f>
        <v>11.3107249988672</v>
      </c>
      <c r="G43" s="1" t="n">
        <v>0.1</v>
      </c>
      <c r="H43" s="5" t="n">
        <v>0.812</v>
      </c>
      <c r="I43" s="1" t="n">
        <f aca="false">0.006+0.02+0.02</f>
        <v>0.046</v>
      </c>
      <c r="J43" s="6" t="n">
        <v>6.48</v>
      </c>
      <c r="K43" s="5" t="n">
        <f aca="false">0.1*J43</f>
        <v>0.648</v>
      </c>
      <c r="L43" s="5" t="n">
        <v>0.93891</v>
      </c>
      <c r="M43" s="7" t="n">
        <f aca="false">0.1*L43</f>
        <v>0.093891</v>
      </c>
      <c r="N43" s="5" t="n">
        <v>2.54</v>
      </c>
      <c r="O43" s="7" t="n">
        <v>0.101949</v>
      </c>
      <c r="P43" s="5" t="n">
        <f aca="false">0.5*(N43-J43*H43)</f>
        <v>-1.36088</v>
      </c>
      <c r="Q43" s="5" t="n">
        <f aca="false">SQRT((0.5*O43)^2+(0.5*I43*J43)^2+(0.5*H43*K43)^2)</f>
        <v>0.306637598794163</v>
      </c>
      <c r="R43" s="5" t="n">
        <v>1.738</v>
      </c>
      <c r="S43" s="5" t="n">
        <v>0.092</v>
      </c>
      <c r="T43" s="5" t="n">
        <v>0.086</v>
      </c>
      <c r="U43" s="5" t="n">
        <v>0.024</v>
      </c>
      <c r="V43" s="6" t="n">
        <v>42.93</v>
      </c>
      <c r="W43" s="6" t="n">
        <v>9.97</v>
      </c>
      <c r="X43" s="6" t="n">
        <f aca="false">$C$23/T43</f>
        <v>7.48287321974151</v>
      </c>
      <c r="Y43" s="5" t="n">
        <f aca="false">SQRT((0.5*$C$23*U43/(T43^2))^2)</f>
        <v>1.04412184461509</v>
      </c>
      <c r="Z43" s="5" t="n">
        <f aca="false">0.5*(X43-H43*J43)</f>
        <v>1.11055660987075</v>
      </c>
      <c r="AA43" s="5" t="n">
        <f aca="false">SQRT((0.5*$C$23*U43/(T43^2))^2+(0.5*J43*I43)^2+(0.5*H43*K43)^2)</f>
        <v>1.0870228349701</v>
      </c>
      <c r="AB43" s="5"/>
    </row>
    <row collapsed="false" customFormat="false" customHeight="false" hidden="false" ht="12.8" outlineLevel="0" r="44">
      <c r="A44" s="1" t="n">
        <v>46</v>
      </c>
      <c r="B44" s="6" t="n">
        <f aca="false">465*620*0.49*0.49</f>
        <v>69220.83</v>
      </c>
      <c r="C44" s="5" t="n">
        <f aca="false">A44/B44*10^4</f>
        <v>6.64539850215607</v>
      </c>
      <c r="D44" s="6" t="n">
        <v>-34</v>
      </c>
      <c r="E44" s="6" t="n">
        <v>2.25</v>
      </c>
      <c r="F44" s="6" t="n">
        <f aca="false">SQRT(D44^2+E44^2)</f>
        <v>34.0743671988197</v>
      </c>
      <c r="G44" s="1" t="n">
        <v>0.5</v>
      </c>
      <c r="H44" s="5" t="n">
        <v>0.302</v>
      </c>
      <c r="I44" s="1" t="n">
        <f aca="false">0.03+0.01</f>
        <v>0.04</v>
      </c>
      <c r="J44" s="1" t="n">
        <v>2.5</v>
      </c>
      <c r="K44" s="5" t="n">
        <f aca="false">0.1*J44</f>
        <v>0.25</v>
      </c>
      <c r="L44" s="5" t="n">
        <v>0.3799</v>
      </c>
      <c r="M44" s="7" t="n">
        <f aca="false">0.1*L44</f>
        <v>0.03799</v>
      </c>
      <c r="N44" s="5" t="n">
        <v>5.59</v>
      </c>
      <c r="O44" s="7" t="n">
        <v>0.452705</v>
      </c>
      <c r="P44" s="5" t="n">
        <f aca="false">0.5*(N44-J44*H44)</f>
        <v>2.4175</v>
      </c>
      <c r="Q44" s="5" t="n">
        <f aca="false">SQRT((0.5*O44)^2+(0.5*I44*J44)^2+(0.5*H44*K44)^2)</f>
        <v>0.234862761535859</v>
      </c>
      <c r="R44" s="5" t="n">
        <v>0.871</v>
      </c>
      <c r="S44" s="5" t="n">
        <v>0.104</v>
      </c>
      <c r="T44" s="5" t="n">
        <v>0.193</v>
      </c>
      <c r="U44" s="5" t="n">
        <v>0.093</v>
      </c>
      <c r="V44" s="6" t="n">
        <v>158.23</v>
      </c>
      <c r="W44" s="6" t="n">
        <v>21.66</v>
      </c>
      <c r="X44" s="6" t="n">
        <f aca="false">$C$23/T44</f>
        <v>3.33433728962575</v>
      </c>
      <c r="Y44" s="5" t="n">
        <f aca="false">SQRT((0.5*$C$23*U44/(T44^2))^2)</f>
        <v>0.803350694132629</v>
      </c>
      <c r="Z44" s="5" t="n">
        <f aca="false">0.5*(X44-H44*J44)</f>
        <v>1.28966864481288</v>
      </c>
      <c r="AA44" s="5" t="n">
        <f aca="false">SQRT((0.5*$C$23*U44/(T44^2))^2+(0.5*J44*I44)^2+(0.5*H44*K44)^2)</f>
        <v>0.805789923158249</v>
      </c>
      <c r="AB44" s="5"/>
    </row>
    <row collapsed="false" customFormat="false" customHeight="false" hidden="false" ht="12.8" outlineLevel="0" r="45">
      <c r="A45" s="1" t="n">
        <v>118</v>
      </c>
      <c r="B45" s="6" t="n">
        <f aca="false">465*620*0.49*0.49</f>
        <v>69220.83</v>
      </c>
      <c r="C45" s="5" t="n">
        <f aca="false">A45/B45*10^4</f>
        <v>17.0468918098786</v>
      </c>
      <c r="D45" s="6" t="n">
        <v>-18.67</v>
      </c>
      <c r="E45" s="6" t="n">
        <v>-5.59</v>
      </c>
      <c r="F45" s="6" t="n">
        <f aca="false">SQRT(D45^2+E45^2)</f>
        <v>19.4888942734061</v>
      </c>
      <c r="G45" s="1" t="n">
        <v>0.5</v>
      </c>
      <c r="H45" s="5" t="n">
        <v>0.226</v>
      </c>
      <c r="I45" s="1" t="n">
        <f aca="false">0.03+0.01</f>
        <v>0.04</v>
      </c>
      <c r="J45" s="1" t="n">
        <v>2.5</v>
      </c>
      <c r="K45" s="5" t="n">
        <f aca="false">0.1*J45</f>
        <v>0.25</v>
      </c>
      <c r="L45" s="5" t="n">
        <v>0.7168</v>
      </c>
      <c r="M45" s="7" t="n">
        <f aca="false">0.1*L45</f>
        <v>0.07168</v>
      </c>
      <c r="N45" s="5" t="n">
        <v>2.61</v>
      </c>
      <c r="O45" s="7" t="n">
        <v>0.235776</v>
      </c>
      <c r="P45" s="5" t="n">
        <f aca="false">0.5*(N45-J45*H45)</f>
        <v>1.0225</v>
      </c>
      <c r="Q45" s="5" t="n">
        <f aca="false">SQRT((0.5*O45)^2+(0.5*I45*J45)^2+(0.5*H45*K45)^2)</f>
        <v>0.131132158694959</v>
      </c>
      <c r="R45" s="5" t="n">
        <v>1.595</v>
      </c>
      <c r="S45" s="5" t="n">
        <v>0.175</v>
      </c>
      <c r="T45" s="5" t="n">
        <v>0.261</v>
      </c>
      <c r="U45" s="5" t="n">
        <v>0.085</v>
      </c>
      <c r="V45" s="6" t="n">
        <v>171.95</v>
      </c>
      <c r="W45" s="6" t="n">
        <v>29.13</v>
      </c>
      <c r="X45" s="6" t="n">
        <f aca="false">$C$23/T45</f>
        <v>2.46562106091099</v>
      </c>
      <c r="Y45" s="5" t="n">
        <f aca="false">SQRT((0.5*$C$23*U45/(T45^2))^2)</f>
        <v>0.401490019497001</v>
      </c>
      <c r="Z45" s="5" t="n">
        <f aca="false">0.5*(X45-H45*J45)</f>
        <v>0.950310530455498</v>
      </c>
      <c r="AA45" s="5" t="n">
        <f aca="false">SQRT((0.5*$C$23*U45/(T45^2))^2+(0.5*J45*I45)^2+(0.5*H45*K45)^2)</f>
        <v>0.405576501113788</v>
      </c>
      <c r="AB45" s="5"/>
    </row>
    <row collapsed="false" customFormat="false" customHeight="false" hidden="false" ht="12.8" outlineLevel="0" r="46">
      <c r="A46" s="1" t="n">
        <v>22</v>
      </c>
      <c r="B46" s="6" t="n">
        <f aca="false">465*620*0.49*0.49</f>
        <v>69220.83</v>
      </c>
      <c r="C46" s="5" t="n">
        <f aca="false">A46/B46*10^4</f>
        <v>3.17823406624856</v>
      </c>
      <c r="D46" s="6" t="n">
        <v>-25</v>
      </c>
      <c r="E46" s="6" t="n">
        <v>-3.23</v>
      </c>
      <c r="F46" s="6" t="n">
        <f aca="false">SQRT(D46^2+E46^2)</f>
        <v>25.2077944295014</v>
      </c>
      <c r="G46" s="1" t="n">
        <v>0.5</v>
      </c>
      <c r="H46" s="5" t="n">
        <v>0.214</v>
      </c>
      <c r="I46" s="1" t="n">
        <f aca="false">0.03+0.01</f>
        <v>0.04</v>
      </c>
      <c r="J46" s="1" t="n">
        <v>2.5</v>
      </c>
      <c r="K46" s="5" t="n">
        <f aca="false">0.1*J46</f>
        <v>0.25</v>
      </c>
      <c r="L46" s="5" t="n">
        <v>0.62344</v>
      </c>
      <c r="M46" s="7" t="n">
        <f aca="false">0.1*L46</f>
        <v>0.062344</v>
      </c>
      <c r="N46" s="5" t="n">
        <v>3.13</v>
      </c>
      <c r="O46" s="7" t="n">
        <v>0.313443</v>
      </c>
      <c r="P46" s="5" t="n">
        <f aca="false">0.5*(N46-J46*H46)</f>
        <v>1.2975</v>
      </c>
      <c r="Q46" s="5" t="n">
        <f aca="false">SQRT((0.5*O46)^2+(0.5*I46*J46)^2+(0.5*H46*K46)^2)</f>
        <v>0.166664906510789</v>
      </c>
      <c r="R46" s="5" t="n">
        <v>1.17</v>
      </c>
      <c r="S46" s="5" t="n">
        <v>0.02</v>
      </c>
      <c r="T46" s="5" t="n">
        <v>0.096</v>
      </c>
      <c r="U46" s="5" t="n">
        <v>0.009</v>
      </c>
      <c r="V46" s="6" t="n">
        <v>125</v>
      </c>
      <c r="W46" s="6" t="n">
        <v>40.42</v>
      </c>
      <c r="X46" s="6" t="n">
        <f aca="false">$C$23/T46</f>
        <v>6.70340725935177</v>
      </c>
      <c r="Y46" s="5" t="n">
        <f aca="false">SQRT((0.5*$C$23*U46/(T46^2))^2)</f>
        <v>0.314222215282114</v>
      </c>
      <c r="Z46" s="5" t="n">
        <f aca="false">0.5*(X46-H46*J46)</f>
        <v>3.08420362967588</v>
      </c>
      <c r="AA46" s="5" t="n">
        <f aca="false">SQRT((0.5*$C$23*U46/(T46^2))^2+(0.5*J46*I46)^2+(0.5*H46*K46)^2)</f>
        <v>0.319297922130413</v>
      </c>
      <c r="AB46" s="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